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280" activeTab="3"/>
  </bookViews>
  <sheets>
    <sheet name="Bond Pricing" sheetId="1" r:id="rId1"/>
    <sheet name="Yield to Call" sheetId="2" r:id="rId2"/>
    <sheet name="Macaulay Duration" sheetId="3" r:id="rId3"/>
    <sheet name="Modified and Dollar Duration" sheetId="4" r:id="rId4"/>
  </sheets>
  <definedNames>
    <definedName name="WAC">#REF!</definedName>
  </definedNames>
  <calcPr fullCalcOnLoad="1"/>
</workbook>
</file>

<file path=xl/sharedStrings.xml><?xml version="1.0" encoding="utf-8"?>
<sst xmlns="http://schemas.openxmlformats.org/spreadsheetml/2006/main" count="75" uniqueCount="62">
  <si>
    <t>Accrued Interest and Invoice Price</t>
  </si>
  <si>
    <t>Accrued Interest</t>
  </si>
  <si>
    <t>Payment Date</t>
  </si>
  <si>
    <t>12% Bond Cash Flow</t>
  </si>
  <si>
    <t>IRR = YTM</t>
  </si>
  <si>
    <t>Discount Factor</t>
  </si>
  <si>
    <t>Sum of PVs</t>
  </si>
  <si>
    <t>Bond Equivalent Yield (BEY)</t>
  </si>
  <si>
    <t>Settlement</t>
  </si>
  <si>
    <t>Maturity</t>
  </si>
  <si>
    <t>Coupon</t>
  </si>
  <si>
    <t>Payments per year</t>
  </si>
  <si>
    <t>Cash Flow to Call</t>
  </si>
  <si>
    <t>Cash Flow to Maturity</t>
  </si>
  <si>
    <t>Coupon payment</t>
  </si>
  <si>
    <t>Number of semi-annual periods</t>
  </si>
  <si>
    <t>20 periods</t>
  </si>
  <si>
    <t>60 periods</t>
  </si>
  <si>
    <t>Final payment (principal)</t>
  </si>
  <si>
    <t>Price</t>
  </si>
  <si>
    <t>Yield to Call</t>
  </si>
  <si>
    <t>Yield to Maturity</t>
  </si>
  <si>
    <t>30 year U.S. Treasury Bond</t>
  </si>
  <si>
    <t>Issued on</t>
  </si>
  <si>
    <t>Days Calculation</t>
  </si>
  <si>
    <t>Settlement Date</t>
  </si>
  <si>
    <t>Prior Coupon Payment Date</t>
  </si>
  <si>
    <t>Next Coupon Payment Date</t>
  </si>
  <si>
    <t>Days Between Payments</t>
  </si>
  <si>
    <t>Days Past Since Last Coupon</t>
  </si>
  <si>
    <t>Coupon Rate</t>
  </si>
  <si>
    <t>Par Value</t>
  </si>
  <si>
    <t>Quoted Price on 01/23/2003</t>
  </si>
  <si>
    <t>Time to Receipt in Years</t>
  </si>
  <si>
    <t>Yield to Maturity (Annual Compounding)</t>
  </si>
  <si>
    <t>Quoted Ask of 12% Bond</t>
  </si>
  <si>
    <t>Invoice Price of 12% Bond</t>
  </si>
  <si>
    <t>PV of the Cash Flow</t>
  </si>
  <si>
    <t>Time to Receipt in 6m Units</t>
  </si>
  <si>
    <t>IRR = BEY</t>
  </si>
  <si>
    <t>Time</t>
  </si>
  <si>
    <t>Cash Flow</t>
  </si>
  <si>
    <t>Calulating Maculay Duration</t>
  </si>
  <si>
    <t xml:space="preserve">10% annual coupon 5 years to maturity par bond </t>
  </si>
  <si>
    <t>Par value at time of issue gives the Yield of 10%</t>
  </si>
  <si>
    <t>PV</t>
  </si>
  <si>
    <t>Time*PV</t>
  </si>
  <si>
    <t xml:space="preserve">Total </t>
  </si>
  <si>
    <t>Yield</t>
  </si>
  <si>
    <t>Total</t>
  </si>
  <si>
    <t>Macaulay Duration</t>
  </si>
  <si>
    <t>Calulating Modified Duration</t>
  </si>
  <si>
    <t xml:space="preserve">20 year, 6% coupon (semiannual payments) bond </t>
  </si>
  <si>
    <t>Baseline</t>
  </si>
  <si>
    <t>Yield to maturity</t>
  </si>
  <si>
    <t>Percent actual change</t>
  </si>
  <si>
    <t>Dollar actual change</t>
  </si>
  <si>
    <t>Predictions</t>
  </si>
  <si>
    <t>Modified Duration</t>
  </si>
  <si>
    <t>Percent predicted change</t>
  </si>
  <si>
    <t>Dollar Duration</t>
  </si>
  <si>
    <t>Dollar predicted change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</si>
</sst>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0.000%"/>
    <numFmt numFmtId="170" formatCode="0.000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&quot;$&quot;#,##0"/>
    <numFmt numFmtId="176" formatCode="[$-409]dddd\,\ mmmm\ dd\,\ yyyy"/>
    <numFmt numFmtId="177" formatCode="0.0000000"/>
    <numFmt numFmtId="178" formatCode="0.000000"/>
    <numFmt numFmtId="179" formatCode="0.00000"/>
    <numFmt numFmtId="180" formatCode="&quot;$&quot;#,##0.0_);[Red]\(&quot;$&quot;#,##0.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6" fontId="5" fillId="0" borderId="10" xfId="0" applyNumberFormat="1" applyFont="1" applyBorder="1" applyAlignment="1">
      <alignment horizontal="left"/>
    </xf>
    <xf numFmtId="10" fontId="6" fillId="0" borderId="0" xfId="60" applyNumberFormat="1" applyFont="1" applyBorder="1" applyAlignment="1">
      <alignment horizontal="left"/>
    </xf>
    <xf numFmtId="9" fontId="0" fillId="0" borderId="0" xfId="60" applyFont="1" applyAlignment="1">
      <alignment/>
    </xf>
    <xf numFmtId="44" fontId="0" fillId="0" borderId="0" xfId="44" applyFont="1" applyAlignment="1">
      <alignment/>
    </xf>
    <xf numFmtId="0" fontId="1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14" xfId="0" applyNumberFormat="1" applyFill="1" applyBorder="1" applyAlignment="1">
      <alignment/>
    </xf>
    <xf numFmtId="9" fontId="0" fillId="33" borderId="14" xfId="60" applyFont="1" applyFill="1" applyBorder="1" applyAlignment="1">
      <alignment/>
    </xf>
    <xf numFmtId="44" fontId="0" fillId="33" borderId="14" xfId="44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44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44" applyNumberFormat="1" applyFont="1" applyBorder="1" applyAlignment="1">
      <alignment/>
    </xf>
    <xf numFmtId="14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10" fontId="1" fillId="0" borderId="20" xfId="6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3" fillId="0" borderId="0" xfId="57" applyFont="1">
      <alignment/>
      <protection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0" fillId="0" borderId="30" xfId="57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  <xf numFmtId="0" fontId="0" fillId="0" borderId="32" xfId="57" applyBorder="1" applyAlignment="1">
      <alignment horizontal="center"/>
      <protection/>
    </xf>
    <xf numFmtId="0" fontId="0" fillId="0" borderId="33" xfId="57" applyBorder="1" applyAlignment="1">
      <alignment horizontal="center"/>
      <protection/>
    </xf>
    <xf numFmtId="0" fontId="0" fillId="0" borderId="21" xfId="57" applyBorder="1">
      <alignment/>
      <protection/>
    </xf>
    <xf numFmtId="0" fontId="0" fillId="0" borderId="22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2" fontId="0" fillId="0" borderId="0" xfId="57" applyNumberFormat="1" applyBorder="1">
      <alignment/>
      <protection/>
    </xf>
    <xf numFmtId="2" fontId="0" fillId="0" borderId="24" xfId="57" applyNumberFormat="1" applyBorder="1">
      <alignment/>
      <protection/>
    </xf>
    <xf numFmtId="0" fontId="0" fillId="0" borderId="25" xfId="57" applyBorder="1" applyAlignment="1">
      <alignment horizontal="center"/>
      <protection/>
    </xf>
    <xf numFmtId="0" fontId="0" fillId="0" borderId="27" xfId="57" applyBorder="1" applyAlignment="1">
      <alignment horizontal="center"/>
      <protection/>
    </xf>
    <xf numFmtId="9" fontId="0" fillId="0" borderId="24" xfId="57" applyNumberFormat="1" applyBorder="1">
      <alignment/>
      <protection/>
    </xf>
    <xf numFmtId="0" fontId="0" fillId="0" borderId="24" xfId="57" applyBorder="1">
      <alignment/>
      <protection/>
    </xf>
    <xf numFmtId="0" fontId="0" fillId="0" borderId="33" xfId="57" applyBorder="1">
      <alignment/>
      <protection/>
    </xf>
    <xf numFmtId="0" fontId="1" fillId="0" borderId="20" xfId="57" applyFont="1" applyBorder="1">
      <alignment/>
      <protection/>
    </xf>
    <xf numFmtId="2" fontId="0" fillId="0" borderId="20" xfId="57" applyNumberFormat="1" applyBorder="1">
      <alignment/>
      <protection/>
    </xf>
    <xf numFmtId="2" fontId="0" fillId="0" borderId="21" xfId="57" applyNumberFormat="1" applyBorder="1">
      <alignment/>
      <protection/>
    </xf>
    <xf numFmtId="0" fontId="0" fillId="0" borderId="25" xfId="57" applyBorder="1">
      <alignment/>
      <protection/>
    </xf>
    <xf numFmtId="0" fontId="25" fillId="0" borderId="10" xfId="57" applyFont="1" applyBorder="1">
      <alignment/>
      <protection/>
    </xf>
    <xf numFmtId="2" fontId="26" fillId="0" borderId="27" xfId="57" applyNumberFormat="1" applyFont="1" applyBorder="1" applyAlignment="1">
      <alignment horizontal="center"/>
      <protection/>
    </xf>
    <xf numFmtId="0" fontId="0" fillId="0" borderId="27" xfId="57" applyBorder="1">
      <alignment/>
      <protection/>
    </xf>
    <xf numFmtId="0" fontId="0" fillId="0" borderId="0" xfId="57" applyFont="1">
      <alignment/>
      <protection/>
    </xf>
    <xf numFmtId="0" fontId="0" fillId="33" borderId="0" xfId="57" applyFont="1" applyFill="1">
      <alignment/>
      <protection/>
    </xf>
    <xf numFmtId="0" fontId="1" fillId="0" borderId="34" xfId="57" applyFont="1" applyBorder="1" applyAlignment="1">
      <alignment horizontal="center"/>
      <protection/>
    </xf>
    <xf numFmtId="0" fontId="0" fillId="0" borderId="34" xfId="57" applyFont="1" applyBorder="1">
      <alignment/>
      <protection/>
    </xf>
    <xf numFmtId="14" fontId="0" fillId="34" borderId="33" xfId="57" applyNumberFormat="1" applyFont="1" applyFill="1" applyBorder="1">
      <alignment/>
      <protection/>
    </xf>
    <xf numFmtId="14" fontId="0" fillId="0" borderId="35" xfId="57" applyNumberFormat="1" applyFont="1" applyBorder="1">
      <alignment/>
      <protection/>
    </xf>
    <xf numFmtId="14" fontId="0" fillId="0" borderId="21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36" xfId="57" applyFont="1" applyBorder="1">
      <alignment/>
      <protection/>
    </xf>
    <xf numFmtId="14" fontId="0" fillId="34" borderId="22" xfId="57" applyNumberFormat="1" applyFont="1" applyFill="1" applyBorder="1">
      <alignment/>
      <protection/>
    </xf>
    <xf numFmtId="14" fontId="0" fillId="0" borderId="37" xfId="57" applyNumberFormat="1" applyFont="1" applyBorder="1">
      <alignment/>
      <protection/>
    </xf>
    <xf numFmtId="14" fontId="0" fillId="0" borderId="24" xfId="57" applyNumberFormat="1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9" fontId="0" fillId="34" borderId="22" xfId="60" applyFont="1" applyFill="1" applyBorder="1" applyAlignment="1">
      <alignment/>
    </xf>
    <xf numFmtId="9" fontId="0" fillId="0" borderId="37" xfId="60" applyFont="1" applyBorder="1" applyAlignment="1">
      <alignment/>
    </xf>
    <xf numFmtId="9" fontId="0" fillId="0" borderId="24" xfId="60" applyFont="1" applyBorder="1" applyAlignment="1">
      <alignment/>
    </xf>
    <xf numFmtId="0" fontId="0" fillId="34" borderId="22" xfId="57" applyFont="1" applyFill="1" applyBorder="1">
      <alignment/>
      <protection/>
    </xf>
    <xf numFmtId="0" fontId="0" fillId="0" borderId="37" xfId="57" applyFont="1" applyBorder="1">
      <alignment/>
      <protection/>
    </xf>
    <xf numFmtId="0" fontId="0" fillId="0" borderId="24" xfId="57" applyFont="1" applyBorder="1">
      <alignment/>
      <protection/>
    </xf>
    <xf numFmtId="9" fontId="0" fillId="0" borderId="0" xfId="57" applyNumberFormat="1" applyFont="1" applyBorder="1">
      <alignment/>
      <protection/>
    </xf>
    <xf numFmtId="0" fontId="0" fillId="0" borderId="36" xfId="57" applyFont="1" applyFill="1" applyBorder="1">
      <alignment/>
      <protection/>
    </xf>
    <xf numFmtId="167" fontId="1" fillId="34" borderId="22" xfId="60" applyNumberFormat="1" applyFont="1" applyFill="1" applyBorder="1" applyAlignment="1">
      <alignment/>
    </xf>
    <xf numFmtId="167" fontId="1" fillId="0" borderId="37" xfId="60" applyNumberFormat="1" applyFont="1" applyBorder="1" applyAlignment="1">
      <alignment/>
    </xf>
    <xf numFmtId="167" fontId="1" fillId="0" borderId="24" xfId="60" applyNumberFormat="1" applyFont="1" applyBorder="1" applyAlignment="1">
      <alignment/>
    </xf>
    <xf numFmtId="0" fontId="1" fillId="34" borderId="22" xfId="57" applyFont="1" applyFill="1" applyBorder="1">
      <alignment/>
      <protection/>
    </xf>
    <xf numFmtId="0" fontId="1" fillId="0" borderId="36" xfId="57" applyFont="1" applyFill="1" applyBorder="1">
      <alignment/>
      <protection/>
    </xf>
    <xf numFmtId="10" fontId="27" fillId="0" borderId="37" xfId="60" applyNumberFormat="1" applyFont="1" applyBorder="1" applyAlignment="1">
      <alignment/>
    </xf>
    <xf numFmtId="10" fontId="27" fillId="0" borderId="24" xfId="60" applyNumberFormat="1" applyFont="1" applyBorder="1" applyAlignment="1">
      <alignment horizontal="right"/>
    </xf>
    <xf numFmtId="0" fontId="1" fillId="0" borderId="38" xfId="57" applyFont="1" applyFill="1" applyBorder="1">
      <alignment/>
      <protection/>
    </xf>
    <xf numFmtId="0" fontId="0" fillId="34" borderId="25" xfId="57" applyFont="1" applyFill="1" applyBorder="1">
      <alignment/>
      <protection/>
    </xf>
    <xf numFmtId="174" fontId="27" fillId="0" borderId="39" xfId="44" applyNumberFormat="1" applyFont="1" applyBorder="1" applyAlignment="1">
      <alignment/>
    </xf>
    <xf numFmtId="2" fontId="27" fillId="0" borderId="27" xfId="44" applyNumberFormat="1" applyFont="1" applyBorder="1" applyAlignment="1">
      <alignment horizontal="right"/>
    </xf>
    <xf numFmtId="0" fontId="2" fillId="0" borderId="36" xfId="57" applyFont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1" fillId="0" borderId="36" xfId="57" applyFont="1" applyBorder="1" applyAlignment="1">
      <alignment horizontal="left"/>
      <protection/>
    </xf>
    <xf numFmtId="10" fontId="28" fillId="0" borderId="37" xfId="60" applyNumberFormat="1" applyFont="1" applyBorder="1" applyAlignment="1">
      <alignment/>
    </xf>
    <xf numFmtId="10" fontId="28" fillId="0" borderId="24" xfId="60" applyNumberFormat="1" applyFont="1" applyBorder="1" applyAlignment="1">
      <alignment/>
    </xf>
    <xf numFmtId="0" fontId="0" fillId="0" borderId="36" xfId="57" applyFont="1" applyBorder="1" applyAlignment="1">
      <alignment horizontal="left"/>
      <protection/>
    </xf>
    <xf numFmtId="0" fontId="1" fillId="0" borderId="38" xfId="57" applyFont="1" applyBorder="1" applyAlignment="1">
      <alignment horizontal="left"/>
      <protection/>
    </xf>
    <xf numFmtId="174" fontId="28" fillId="0" borderId="39" xfId="57" applyNumberFormat="1" applyFont="1" applyBorder="1">
      <alignment/>
      <protection/>
    </xf>
    <xf numFmtId="2" fontId="28" fillId="0" borderId="27" xfId="57" applyNumberFormat="1" applyFont="1" applyBorder="1">
      <alignment/>
      <protection/>
    </xf>
    <xf numFmtId="0" fontId="29" fillId="0" borderId="0" xfId="57" applyFont="1" applyBorder="1">
      <alignment/>
      <protection/>
    </xf>
    <xf numFmtId="180" fontId="29" fillId="0" borderId="0" xfId="57" applyNumberFormat="1" applyFont="1" applyBorder="1" applyAlignment="1">
      <alignment horizontal="left"/>
      <protection/>
    </xf>
    <xf numFmtId="0" fontId="29" fillId="0" borderId="0" xfId="57" applyFont="1" applyBorder="1" applyAlignment="1">
      <alignment horizontal="left"/>
      <protection/>
    </xf>
    <xf numFmtId="6" fontId="29" fillId="0" borderId="0" xfId="57" applyNumberFormat="1" applyFont="1" applyBorder="1" applyAlignment="1">
      <alignment horizontal="left"/>
      <protection/>
    </xf>
    <xf numFmtId="10" fontId="30" fillId="0" borderId="0" xfId="60" applyNumberFormat="1" applyFont="1" applyBorder="1" applyAlignment="1">
      <alignment horizontal="left"/>
    </xf>
    <xf numFmtId="0" fontId="0" fillId="0" borderId="0" xfId="57" applyBorder="1">
      <alignment/>
      <protection/>
    </xf>
    <xf numFmtId="0" fontId="0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3" width="11.28125" style="0" customWidth="1"/>
    <col min="4" max="4" width="10.421875" style="0" customWidth="1"/>
    <col min="5" max="5" width="10.57421875" style="0" bestFit="1" customWidth="1"/>
    <col min="6" max="6" width="10.00390625" style="0" customWidth="1"/>
    <col min="7" max="7" width="10.140625" style="0" customWidth="1"/>
    <col min="8" max="8" width="9.57421875" style="0" customWidth="1"/>
  </cols>
  <sheetData>
    <row r="1" spans="1:3" ht="12.75">
      <c r="A1" s="25" t="s">
        <v>22</v>
      </c>
      <c r="B1" s="26"/>
      <c r="C1" s="27"/>
    </row>
    <row r="2" spans="1:3" ht="12.75">
      <c r="A2" s="28" t="s">
        <v>23</v>
      </c>
      <c r="B2" s="29"/>
      <c r="C2" s="30">
        <v>27529</v>
      </c>
    </row>
    <row r="3" spans="1:6" ht="12.75">
      <c r="A3" s="28" t="s">
        <v>30</v>
      </c>
      <c r="B3" s="29"/>
      <c r="C3" s="31">
        <v>0.12</v>
      </c>
      <c r="F3" s="16"/>
    </row>
    <row r="4" spans="1:3" ht="12.75">
      <c r="A4" s="28" t="s">
        <v>31</v>
      </c>
      <c r="B4" s="29"/>
      <c r="C4" s="32">
        <v>10000</v>
      </c>
    </row>
    <row r="5" spans="1:3" ht="12.75">
      <c r="A5" s="33" t="s">
        <v>32</v>
      </c>
      <c r="B5" s="34"/>
      <c r="C5" s="35">
        <v>12303.125</v>
      </c>
    </row>
    <row r="6" ht="12.75">
      <c r="C6" s="24"/>
    </row>
    <row r="7" spans="1:6" ht="12.75">
      <c r="A7" s="37" t="s">
        <v>24</v>
      </c>
      <c r="B7" s="4"/>
      <c r="C7" s="24"/>
      <c r="F7" s="16"/>
    </row>
    <row r="8" spans="2:6" ht="12.75">
      <c r="B8" s="5" t="s">
        <v>25</v>
      </c>
      <c r="C8" s="12">
        <v>37645</v>
      </c>
      <c r="F8" s="16"/>
    </row>
    <row r="9" spans="2:6" ht="12.75">
      <c r="B9" s="7" t="s">
        <v>26</v>
      </c>
      <c r="C9" s="15">
        <v>37575</v>
      </c>
      <c r="F9" s="16"/>
    </row>
    <row r="10" spans="2:6" ht="12.75">
      <c r="B10" s="7" t="s">
        <v>27</v>
      </c>
      <c r="C10" s="15">
        <v>37756</v>
      </c>
      <c r="F10" s="16"/>
    </row>
    <row r="11" spans="2:6" ht="12.75">
      <c r="B11" s="7" t="s">
        <v>28</v>
      </c>
      <c r="C11" s="38">
        <f>C10-C9</f>
        <v>181</v>
      </c>
      <c r="F11" s="16"/>
    </row>
    <row r="12" spans="2:6" ht="12.75">
      <c r="B12" s="9" t="s">
        <v>29</v>
      </c>
      <c r="C12" s="39">
        <f>C8-C9</f>
        <v>70</v>
      </c>
      <c r="F12" s="16"/>
    </row>
    <row r="13" spans="3:6" ht="12.75">
      <c r="C13" s="24"/>
      <c r="F13" s="16"/>
    </row>
    <row r="14" spans="1:6" ht="12.75">
      <c r="A14" s="4" t="s">
        <v>0</v>
      </c>
      <c r="F14" s="36"/>
    </row>
    <row r="15" spans="2:3" ht="12.75">
      <c r="B15" s="5" t="s">
        <v>35</v>
      </c>
      <c r="C15" s="6">
        <v>12303.125</v>
      </c>
    </row>
    <row r="16" spans="2:3" ht="12.75">
      <c r="B16" s="7" t="s">
        <v>1</v>
      </c>
      <c r="C16" s="8">
        <f>(C12/C11)*600</f>
        <v>232.04419889502762</v>
      </c>
    </row>
    <row r="17" spans="2:3" ht="12.75">
      <c r="B17" s="9" t="s">
        <v>36</v>
      </c>
      <c r="C17" s="10">
        <f>C15+C16</f>
        <v>12535.169198895028</v>
      </c>
    </row>
    <row r="19" ht="13.5" thickBot="1">
      <c r="A19" s="4" t="s">
        <v>34</v>
      </c>
    </row>
    <row r="20" spans="1:8" ht="12.75">
      <c r="A20" s="4"/>
      <c r="B20" s="42" t="s">
        <v>4</v>
      </c>
      <c r="C20" s="43">
        <v>0.017702568383194207</v>
      </c>
      <c r="D20" s="44"/>
      <c r="E20" s="44"/>
      <c r="F20" s="44"/>
      <c r="G20" s="44"/>
      <c r="H20" s="45"/>
    </row>
    <row r="21" spans="2:8" ht="12.75">
      <c r="B21" s="46" t="s">
        <v>2</v>
      </c>
      <c r="C21" s="40">
        <v>37645</v>
      </c>
      <c r="D21" s="11">
        <v>37756</v>
      </c>
      <c r="E21" s="11">
        <v>37940</v>
      </c>
      <c r="F21" s="11">
        <v>38122</v>
      </c>
      <c r="G21" s="11">
        <v>38306</v>
      </c>
      <c r="H21" s="47">
        <v>38487</v>
      </c>
    </row>
    <row r="22" spans="2:8" ht="12.75">
      <c r="B22" s="46" t="s">
        <v>3</v>
      </c>
      <c r="C22" s="7">
        <v>-12535.17</v>
      </c>
      <c r="D22" s="13">
        <v>600</v>
      </c>
      <c r="E22" s="13">
        <v>600</v>
      </c>
      <c r="F22" s="13">
        <v>600</v>
      </c>
      <c r="G22" s="13">
        <v>600</v>
      </c>
      <c r="H22" s="48">
        <v>10600</v>
      </c>
    </row>
    <row r="23" spans="2:8" ht="12.75">
      <c r="B23" s="46" t="s">
        <v>33</v>
      </c>
      <c r="C23" s="7">
        <v>0</v>
      </c>
      <c r="D23" s="13">
        <f>YEARFRAC($C$21,D21)</f>
        <v>0.30833333333333335</v>
      </c>
      <c r="E23" s="13">
        <f>YEARFRAC($C$21,E21)</f>
        <v>0.8083333333333333</v>
      </c>
      <c r="F23" s="13">
        <f>YEARFRAC($C$21,F21)</f>
        <v>1.3083333333333333</v>
      </c>
      <c r="G23" s="13">
        <f>YEARFRAC($C$21,G21)</f>
        <v>1.8083333333333333</v>
      </c>
      <c r="H23" s="48">
        <f>YEARFRAC($C$21,H21)</f>
        <v>2.308333333333333</v>
      </c>
    </row>
    <row r="24" spans="2:8" ht="12.75">
      <c r="B24" s="46" t="s">
        <v>5</v>
      </c>
      <c r="C24" s="7">
        <f aca="true" t="shared" si="0" ref="C24:H24">1/(1+$C$20)^C23</f>
        <v>1</v>
      </c>
      <c r="D24" s="2">
        <f t="shared" si="0"/>
        <v>0.9946040688830795</v>
      </c>
      <c r="E24" s="2">
        <f t="shared" si="0"/>
        <v>0.9859157313456497</v>
      </c>
      <c r="F24" s="2">
        <f t="shared" si="0"/>
        <v>0.9773032905509801</v>
      </c>
      <c r="G24" s="2">
        <f t="shared" si="0"/>
        <v>0.9687660835050818</v>
      </c>
      <c r="H24" s="49">
        <f t="shared" si="0"/>
        <v>0.9603034530055322</v>
      </c>
    </row>
    <row r="25" spans="2:8" ht="12.75">
      <c r="B25" s="53" t="s">
        <v>37</v>
      </c>
      <c r="C25" s="41">
        <f aca="true" t="shared" si="1" ref="C25:H25">C22*C24</f>
        <v>-12535.17</v>
      </c>
      <c r="D25" s="14">
        <f t="shared" si="1"/>
        <v>596.7624413298477</v>
      </c>
      <c r="E25" s="14">
        <f t="shared" si="1"/>
        <v>591.5494388073898</v>
      </c>
      <c r="F25" s="14">
        <f t="shared" si="1"/>
        <v>586.381974330588</v>
      </c>
      <c r="G25" s="14">
        <f t="shared" si="1"/>
        <v>581.259650103049</v>
      </c>
      <c r="H25" s="54">
        <f t="shared" si="1"/>
        <v>10179.216601858641</v>
      </c>
    </row>
    <row r="26" spans="2:8" ht="13.5" thickBot="1">
      <c r="B26" s="50" t="s">
        <v>6</v>
      </c>
      <c r="C26" s="51">
        <f>SUM(C25:H25)</f>
        <v>0.00010642951565387193</v>
      </c>
      <c r="D26" s="3"/>
      <c r="E26" s="3"/>
      <c r="F26" s="3"/>
      <c r="G26" s="3"/>
      <c r="H26" s="52"/>
    </row>
    <row r="27" spans="2:8" ht="12.75">
      <c r="B27" s="1"/>
      <c r="C27" s="13"/>
      <c r="D27" s="1"/>
      <c r="E27" s="1"/>
      <c r="F27" s="1"/>
      <c r="G27" s="1"/>
      <c r="H27" s="1"/>
    </row>
    <row r="28" ht="13.5" thickBot="1">
      <c r="A28" s="4" t="s">
        <v>7</v>
      </c>
    </row>
    <row r="29" spans="1:8" ht="12.75">
      <c r="A29" s="4"/>
      <c r="B29" s="42" t="s">
        <v>39</v>
      </c>
      <c r="C29" s="43">
        <v>0.017624910904578208</v>
      </c>
      <c r="D29" s="44"/>
      <c r="E29" s="44"/>
      <c r="F29" s="44"/>
      <c r="G29" s="44"/>
      <c r="H29" s="45"/>
    </row>
    <row r="30" spans="2:8" ht="12.75">
      <c r="B30" s="46" t="s">
        <v>2</v>
      </c>
      <c r="C30" s="40">
        <v>37645</v>
      </c>
      <c r="D30" s="11">
        <v>37756</v>
      </c>
      <c r="E30" s="11">
        <v>37940</v>
      </c>
      <c r="F30" s="11">
        <v>38122</v>
      </c>
      <c r="G30" s="11">
        <v>38306</v>
      </c>
      <c r="H30" s="47">
        <v>38487</v>
      </c>
    </row>
    <row r="31" spans="2:8" ht="12.75">
      <c r="B31" s="46" t="s">
        <v>3</v>
      </c>
      <c r="C31" s="7">
        <v>-12535.17</v>
      </c>
      <c r="D31" s="13">
        <v>600</v>
      </c>
      <c r="E31" s="13">
        <v>600</v>
      </c>
      <c r="F31" s="13">
        <v>600</v>
      </c>
      <c r="G31" s="13">
        <v>600</v>
      </c>
      <c r="H31" s="48">
        <v>10600</v>
      </c>
    </row>
    <row r="32" spans="2:8" ht="12.75">
      <c r="B32" s="46" t="s">
        <v>38</v>
      </c>
      <c r="C32" s="7">
        <v>0</v>
      </c>
      <c r="D32" s="13">
        <f>2*YEARFRAC($C$21,D30)</f>
        <v>0.6166666666666667</v>
      </c>
      <c r="E32" s="13">
        <f>2*YEARFRAC($C$21,E30)</f>
        <v>1.6166666666666667</v>
      </c>
      <c r="F32" s="13">
        <f>2*YEARFRAC($C$21,F30)</f>
        <v>2.6166666666666667</v>
      </c>
      <c r="G32" s="13">
        <f>2*YEARFRAC($C$21,G30)</f>
        <v>3.6166666666666667</v>
      </c>
      <c r="H32" s="48">
        <f>2*YEARFRAC($C$21,H30)</f>
        <v>4.616666666666666</v>
      </c>
    </row>
    <row r="33" spans="2:8" ht="12.75">
      <c r="B33" s="46" t="s">
        <v>5</v>
      </c>
      <c r="C33" s="7">
        <f>1/(1+$C$20/2)^C32</f>
        <v>1</v>
      </c>
      <c r="D33" s="2">
        <f>1/(1+$C$29/2)^D32</f>
        <v>0.994604068312808</v>
      </c>
      <c r="E33" s="2">
        <f>1/(1+$C$29/2)^E32</f>
        <v>0.9859157298636734</v>
      </c>
      <c r="F33" s="2">
        <f>1/(1+$C$29/2)^F32</f>
        <v>0.9773032881732708</v>
      </c>
      <c r="G33" s="2">
        <f>1/(1+$C$29/2)^G32</f>
        <v>0.968766080247402</v>
      </c>
      <c r="H33" s="49">
        <f>1/(1+$C$29/2)^H32</f>
        <v>0.960303448883437</v>
      </c>
    </row>
    <row r="34" spans="2:8" ht="12.75">
      <c r="B34" s="53" t="s">
        <v>37</v>
      </c>
      <c r="C34" s="41">
        <f aca="true" t="shared" si="2" ref="C34:H34">C31*C33</f>
        <v>-12535.17</v>
      </c>
      <c r="D34" s="14">
        <f t="shared" si="2"/>
        <v>596.7624409876848</v>
      </c>
      <c r="E34" s="14">
        <f t="shared" si="2"/>
        <v>591.549437918204</v>
      </c>
      <c r="F34" s="14">
        <f t="shared" si="2"/>
        <v>586.3819729039625</v>
      </c>
      <c r="G34" s="14">
        <f t="shared" si="2"/>
        <v>581.2596481484412</v>
      </c>
      <c r="H34" s="54">
        <f t="shared" si="2"/>
        <v>10179.216558164431</v>
      </c>
    </row>
    <row r="35" spans="2:8" ht="13.5" thickBot="1">
      <c r="B35" s="50" t="s">
        <v>6</v>
      </c>
      <c r="C35" s="51">
        <f>SUM(C34:H34)</f>
        <v>5.8122723203268833E-05</v>
      </c>
      <c r="D35" s="3"/>
      <c r="E35" s="3"/>
      <c r="F35" s="3"/>
      <c r="G35" s="3"/>
      <c r="H35" s="5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1.00390625" style="0" customWidth="1"/>
    <col min="3" max="3" width="19.140625" style="0" customWidth="1"/>
    <col min="4" max="4" width="20.8515625" style="0" bestFit="1" customWidth="1"/>
  </cols>
  <sheetData>
    <row r="2" spans="2:4" ht="12.75">
      <c r="B2" t="s">
        <v>8</v>
      </c>
      <c r="C2" s="16">
        <v>36526</v>
      </c>
      <c r="D2" s="16">
        <v>36526</v>
      </c>
    </row>
    <row r="3" spans="2:4" ht="12.75">
      <c r="B3" t="s">
        <v>9</v>
      </c>
      <c r="C3" s="16">
        <v>40179</v>
      </c>
      <c r="D3" s="16">
        <v>47484</v>
      </c>
    </row>
    <row r="4" spans="2:4" ht="12.75">
      <c r="B4" t="s">
        <v>10</v>
      </c>
      <c r="C4" s="23">
        <v>0.08</v>
      </c>
      <c r="D4" s="23">
        <v>0.08</v>
      </c>
    </row>
    <row r="5" spans="2:4" ht="12.75">
      <c r="B5" t="s">
        <v>11</v>
      </c>
      <c r="C5">
        <v>2</v>
      </c>
      <c r="D5">
        <v>2</v>
      </c>
    </row>
    <row r="6" spans="2:4" ht="12.75">
      <c r="B6" s="1"/>
      <c r="C6" s="1"/>
      <c r="D6" s="1"/>
    </row>
    <row r="7" spans="1:4" ht="16.5" thickBot="1">
      <c r="A7" s="1"/>
      <c r="B7" s="17"/>
      <c r="C7" s="17" t="s">
        <v>12</v>
      </c>
      <c r="D7" s="17" t="s">
        <v>13</v>
      </c>
    </row>
    <row r="8" spans="2:4" ht="15.75">
      <c r="B8" s="18" t="s">
        <v>14</v>
      </c>
      <c r="C8" s="19">
        <v>4</v>
      </c>
      <c r="D8" s="19">
        <v>4</v>
      </c>
    </row>
    <row r="9" spans="2:4" ht="15.75">
      <c r="B9" s="18" t="s">
        <v>15</v>
      </c>
      <c r="C9" s="20" t="s">
        <v>16</v>
      </c>
      <c r="D9" s="20" t="s">
        <v>17</v>
      </c>
    </row>
    <row r="10" spans="2:4" ht="15.75">
      <c r="B10" s="18" t="s">
        <v>18</v>
      </c>
      <c r="C10" s="19">
        <v>100</v>
      </c>
      <c r="D10" s="19">
        <v>100</v>
      </c>
    </row>
    <row r="11" spans="2:4" ht="16.5" thickBot="1">
      <c r="B11" s="17" t="s">
        <v>19</v>
      </c>
      <c r="C11" s="21">
        <v>115</v>
      </c>
      <c r="D11" s="21">
        <v>115</v>
      </c>
    </row>
    <row r="12" spans="2:4" ht="15.75">
      <c r="B12" s="18"/>
      <c r="C12" s="18" t="s">
        <v>20</v>
      </c>
      <c r="D12" s="18" t="s">
        <v>21</v>
      </c>
    </row>
    <row r="13" spans="2:4" ht="15.75">
      <c r="B13" s="18"/>
      <c r="C13" s="22">
        <f>YIELD(C2,C3,C4,C11,C10,C5)</f>
        <v>0.05984933001493193</v>
      </c>
      <c r="D13" s="22">
        <f>YIELD(D2,D3,D4,D11,D10,D5)</f>
        <v>0.06819167128654313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140625" style="57" customWidth="1"/>
    <col min="2" max="2" width="9.7109375" style="57" bestFit="1" customWidth="1"/>
    <col min="3" max="3" width="9.57421875" style="57" customWidth="1"/>
    <col min="4" max="4" width="9.57421875" style="57" bestFit="1" customWidth="1"/>
    <col min="5" max="5" width="3.8515625" style="57" customWidth="1"/>
    <col min="6" max="6" width="9.421875" style="57" customWidth="1"/>
    <col min="7" max="16384" width="9.140625" style="57" customWidth="1"/>
  </cols>
  <sheetData>
    <row r="1" s="55" customFormat="1" ht="12.75">
      <c r="A1" s="55" t="s">
        <v>42</v>
      </c>
    </row>
    <row r="3" spans="1:5" ht="12.75">
      <c r="A3" s="56" t="s">
        <v>43</v>
      </c>
      <c r="B3" s="56"/>
      <c r="C3" s="56"/>
      <c r="D3" s="56"/>
      <c r="E3" s="56"/>
    </row>
    <row r="4" spans="1:5" ht="12.75">
      <c r="A4" s="56" t="s">
        <v>44</v>
      </c>
      <c r="B4" s="56"/>
      <c r="C4" s="56"/>
      <c r="D4" s="56"/>
      <c r="E4" s="56"/>
    </row>
    <row r="5" ht="13.5" thickBot="1"/>
    <row r="6" spans="1:7" ht="13.5" thickBot="1">
      <c r="A6" s="58" t="s">
        <v>40</v>
      </c>
      <c r="B6" s="59" t="s">
        <v>41</v>
      </c>
      <c r="C6" s="59" t="s">
        <v>45</v>
      </c>
      <c r="D6" s="60" t="s">
        <v>46</v>
      </c>
      <c r="F6" s="61" t="s">
        <v>47</v>
      </c>
      <c r="G6" s="62"/>
    </row>
    <row r="7" spans="1:7" ht="13.5" thickBot="1">
      <c r="A7" s="63">
        <v>1</v>
      </c>
      <c r="B7" s="64">
        <v>10</v>
      </c>
      <c r="C7" s="65">
        <f>B7/(1+$G$8)^A7</f>
        <v>9.09090909090909</v>
      </c>
      <c r="D7" s="66">
        <f>A7*C7</f>
        <v>9.09090909090909</v>
      </c>
      <c r="F7" s="67" t="s">
        <v>41</v>
      </c>
      <c r="G7" s="68" t="s">
        <v>48</v>
      </c>
    </row>
    <row r="8" spans="1:7" ht="12.75">
      <c r="A8" s="63">
        <v>2</v>
      </c>
      <c r="B8" s="64">
        <v>10</v>
      </c>
      <c r="C8" s="65">
        <f>B8/(1+$G$8)^A8</f>
        <v>8.264462809917354</v>
      </c>
      <c r="D8" s="66">
        <f>A8*C8</f>
        <v>16.52892561983471</v>
      </c>
      <c r="F8" s="63">
        <v>-100</v>
      </c>
      <c r="G8" s="69">
        <f>IRR(F8:F13,5)</f>
        <v>0.10000000000000009</v>
      </c>
    </row>
    <row r="9" spans="1:7" ht="12.75">
      <c r="A9" s="63">
        <v>3</v>
      </c>
      <c r="B9" s="64">
        <v>10</v>
      </c>
      <c r="C9" s="65">
        <f>B9/(1+$G$8)^A9</f>
        <v>7.513148009015775</v>
      </c>
      <c r="D9" s="66">
        <f>A9*C9</f>
        <v>22.539444027047324</v>
      </c>
      <c r="F9" s="63">
        <v>10</v>
      </c>
      <c r="G9" s="70"/>
    </row>
    <row r="10" spans="1:7" ht="12.75">
      <c r="A10" s="63">
        <v>4</v>
      </c>
      <c r="B10" s="64">
        <v>10</v>
      </c>
      <c r="C10" s="65">
        <f>B10/(1+$G$8)^A10</f>
        <v>6.830134553650705</v>
      </c>
      <c r="D10" s="66">
        <f>A10*C10</f>
        <v>27.32053821460282</v>
      </c>
      <c r="F10" s="63">
        <v>10</v>
      </c>
      <c r="G10" s="70"/>
    </row>
    <row r="11" spans="1:7" ht="13.5" thickBot="1">
      <c r="A11" s="63">
        <v>5</v>
      </c>
      <c r="B11" s="64">
        <v>110</v>
      </c>
      <c r="C11" s="65">
        <f>B11/(1+$G$8)^A11</f>
        <v>68.30134553650704</v>
      </c>
      <c r="D11" s="66">
        <f>A11*C11</f>
        <v>341.5067276825352</v>
      </c>
      <c r="F11" s="63">
        <v>10</v>
      </c>
      <c r="G11" s="70"/>
    </row>
    <row r="12" spans="1:7" ht="12.75">
      <c r="A12" s="71"/>
      <c r="B12" s="72" t="s">
        <v>49</v>
      </c>
      <c r="C12" s="73">
        <f>SUM(C7:C11)</f>
        <v>99.99999999999997</v>
      </c>
      <c r="D12" s="74">
        <f>SUM(D7:D11)</f>
        <v>416.98654463492915</v>
      </c>
      <c r="F12" s="63">
        <v>10</v>
      </c>
      <c r="G12" s="70"/>
    </row>
    <row r="13" spans="1:7" ht="16.5" thickBot="1">
      <c r="A13" s="75"/>
      <c r="B13" s="76" t="s">
        <v>50</v>
      </c>
      <c r="C13" s="76"/>
      <c r="D13" s="77">
        <f>D12/C12</f>
        <v>4.169865446349292</v>
      </c>
      <c r="F13" s="67">
        <v>110</v>
      </c>
      <c r="G13" s="7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140625" style="57" customWidth="1"/>
    <col min="2" max="2" width="25.140625" style="57" customWidth="1"/>
    <col min="3" max="8" width="9.140625" style="57" customWidth="1"/>
    <col min="9" max="9" width="22.28125" style="57" customWidth="1"/>
    <col min="10" max="10" width="18.421875" style="57" bestFit="1" customWidth="1"/>
    <col min="11" max="16384" width="9.140625" style="57" customWidth="1"/>
  </cols>
  <sheetData>
    <row r="1" spans="1:7" s="79" customFormat="1" ht="12.75">
      <c r="A1" s="55" t="s">
        <v>51</v>
      </c>
      <c r="B1" s="55"/>
      <c r="C1" s="55"/>
      <c r="D1" s="55"/>
      <c r="E1" s="55"/>
      <c r="F1" s="55"/>
      <c r="G1" s="55"/>
    </row>
    <row r="2" s="79" customFormat="1" ht="12.75"/>
    <row r="3" spans="1:4" s="79" customFormat="1" ht="12.75">
      <c r="A3" s="80" t="s">
        <v>52</v>
      </c>
      <c r="B3" s="80"/>
      <c r="C3" s="80"/>
      <c r="D3" s="80"/>
    </row>
    <row r="4" s="79" customFormat="1" ht="13.5" thickBot="1"/>
    <row r="5" s="79" customFormat="1" ht="13.5" thickBot="1">
      <c r="C5" s="81" t="s">
        <v>53</v>
      </c>
    </row>
    <row r="6" spans="2:7" s="79" customFormat="1" ht="12.75">
      <c r="B6" s="82" t="s">
        <v>8</v>
      </c>
      <c r="C6" s="83">
        <v>36526</v>
      </c>
      <c r="D6" s="84">
        <v>36526</v>
      </c>
      <c r="E6" s="85">
        <v>36526</v>
      </c>
      <c r="F6" s="86"/>
      <c r="G6" s="86"/>
    </row>
    <row r="7" spans="2:7" s="79" customFormat="1" ht="12.75">
      <c r="B7" s="87" t="s">
        <v>9</v>
      </c>
      <c r="C7" s="88">
        <v>43831</v>
      </c>
      <c r="D7" s="89">
        <v>43831</v>
      </c>
      <c r="E7" s="90">
        <v>43831</v>
      </c>
      <c r="F7" s="91"/>
      <c r="G7" s="86"/>
    </row>
    <row r="8" spans="2:7" s="79" customFormat="1" ht="12.75">
      <c r="B8" s="87" t="s">
        <v>10</v>
      </c>
      <c r="C8" s="92">
        <v>0.06</v>
      </c>
      <c r="D8" s="93">
        <v>0.06</v>
      </c>
      <c r="E8" s="94">
        <v>0.06</v>
      </c>
      <c r="F8" s="91"/>
      <c r="G8" s="91"/>
    </row>
    <row r="9" spans="2:7" s="79" customFormat="1" ht="12.75">
      <c r="B9" s="87" t="s">
        <v>11</v>
      </c>
      <c r="C9" s="95">
        <v>2</v>
      </c>
      <c r="D9" s="96">
        <v>2</v>
      </c>
      <c r="E9" s="97">
        <v>2</v>
      </c>
      <c r="F9" s="91"/>
      <c r="G9" s="98"/>
    </row>
    <row r="10" spans="2:7" s="79" customFormat="1" ht="12.75">
      <c r="B10" s="87" t="s">
        <v>18</v>
      </c>
      <c r="C10" s="95">
        <v>100</v>
      </c>
      <c r="D10" s="96">
        <v>100</v>
      </c>
      <c r="E10" s="97">
        <v>100</v>
      </c>
      <c r="F10" s="91"/>
      <c r="G10" s="86"/>
    </row>
    <row r="11" spans="2:7" s="79" customFormat="1" ht="12.75">
      <c r="B11" s="99" t="s">
        <v>54</v>
      </c>
      <c r="C11" s="100">
        <v>0.08</v>
      </c>
      <c r="D11" s="101">
        <v>0.081</v>
      </c>
      <c r="E11" s="102">
        <v>0.1</v>
      </c>
      <c r="F11" s="91"/>
      <c r="G11" s="86"/>
    </row>
    <row r="12" spans="2:7" s="79" customFormat="1" ht="12.75">
      <c r="B12" s="99" t="s">
        <v>19</v>
      </c>
      <c r="C12" s="103">
        <f>PRICE(C6,C7,C8,C11,C10,C9)</f>
        <v>80.20722611657341</v>
      </c>
      <c r="D12" s="96">
        <f>PRICE(D6,D7,D8,D11,D10,D9)</f>
        <v>79.37132924950052</v>
      </c>
      <c r="E12" s="97">
        <f>PRICE(E6,E7,E8,E11,E10,E9)</f>
        <v>65.68182729201109</v>
      </c>
      <c r="G12" s="86"/>
    </row>
    <row r="13" spans="2:7" s="79" customFormat="1" ht="12.75">
      <c r="B13" s="104" t="s">
        <v>55</v>
      </c>
      <c r="C13" s="95"/>
      <c r="D13" s="105">
        <f>(D12-C12)/C12</f>
        <v>-0.010421715193815517</v>
      </c>
      <c r="E13" s="106">
        <f>(E12-C12)/C12</f>
        <v>-0.18109838137839426</v>
      </c>
      <c r="F13" s="91"/>
      <c r="G13" s="86"/>
    </row>
    <row r="14" spans="2:7" s="79" customFormat="1" ht="13.5" thickBot="1">
      <c r="B14" s="107" t="s">
        <v>56</v>
      </c>
      <c r="C14" s="108"/>
      <c r="D14" s="109">
        <f>D12-C12</f>
        <v>-0.8358968670728899</v>
      </c>
      <c r="E14" s="110">
        <f>E12-C12</f>
        <v>-14.525398824562316</v>
      </c>
      <c r="F14" s="91"/>
      <c r="G14" s="86"/>
    </row>
    <row r="15" spans="2:7" s="79" customFormat="1" ht="12.75">
      <c r="B15" s="111" t="s">
        <v>57</v>
      </c>
      <c r="C15" s="95"/>
      <c r="D15" s="96"/>
      <c r="E15" s="112"/>
      <c r="F15" s="91"/>
      <c r="G15" s="86"/>
    </row>
    <row r="16" spans="2:7" s="79" customFormat="1" ht="12.75">
      <c r="B16" s="87" t="s">
        <v>50</v>
      </c>
      <c r="C16" s="95">
        <f>DURATION(C6,C7,C8,C11,C9)</f>
        <v>10.922490979950227</v>
      </c>
      <c r="D16" s="96"/>
      <c r="E16" s="97"/>
      <c r="F16" s="91"/>
      <c r="G16" s="86"/>
    </row>
    <row r="17" spans="2:7" s="79" customFormat="1" ht="12.75">
      <c r="B17" s="87" t="s">
        <v>58</v>
      </c>
      <c r="C17" s="95">
        <f>MDURATION(C6,C7,C8,C11,C9)</f>
        <v>10.502395173029065</v>
      </c>
      <c r="D17" s="96"/>
      <c r="E17" s="97"/>
      <c r="F17" s="86"/>
      <c r="G17" s="86"/>
    </row>
    <row r="18" spans="1:7" s="79" customFormat="1" ht="12.75">
      <c r="A18" s="91"/>
      <c r="B18" s="113" t="s">
        <v>59</v>
      </c>
      <c r="C18" s="95"/>
      <c r="D18" s="114">
        <f>-C17*(D11-C11)</f>
        <v>-0.010502395173029075</v>
      </c>
      <c r="E18" s="115">
        <f>-C17*(E11-C11)</f>
        <v>-0.21004790346058133</v>
      </c>
      <c r="F18" s="86"/>
      <c r="G18" s="86"/>
    </row>
    <row r="19" spans="1:5" s="79" customFormat="1" ht="12.75">
      <c r="A19" s="91"/>
      <c r="B19" s="116" t="s">
        <v>60</v>
      </c>
      <c r="C19" s="95">
        <f>C17*C12</f>
        <v>842.3679844087513</v>
      </c>
      <c r="D19" s="96"/>
      <c r="E19" s="97"/>
    </row>
    <row r="20" spans="1:5" s="79" customFormat="1" ht="13.5" thickBot="1">
      <c r="A20" s="91"/>
      <c r="B20" s="117" t="s">
        <v>61</v>
      </c>
      <c r="C20" s="108"/>
      <c r="D20" s="118">
        <f>-C19*(D11-C11)</f>
        <v>-0.842367984408752</v>
      </c>
      <c r="E20" s="119">
        <f>-C19*(E11-C11)</f>
        <v>-16.84735968817503</v>
      </c>
    </row>
    <row r="21" spans="1:10" s="79" customFormat="1" ht="12.75">
      <c r="A21" s="91"/>
      <c r="B21" s="91"/>
      <c r="I21" s="86"/>
      <c r="J21" s="86"/>
    </row>
    <row r="22" spans="1:10" s="79" customFormat="1" ht="12.75">
      <c r="A22" s="91"/>
      <c r="B22" s="91"/>
      <c r="I22" s="120"/>
      <c r="J22" s="120"/>
    </row>
    <row r="23" spans="1:11" ht="12.75">
      <c r="A23" s="91"/>
      <c r="B23" s="91"/>
      <c r="I23" s="120"/>
      <c r="J23" s="121"/>
      <c r="K23" s="79"/>
    </row>
    <row r="24" spans="1:11" ht="12.75">
      <c r="A24" s="91"/>
      <c r="B24" s="91"/>
      <c r="I24" s="120"/>
      <c r="J24" s="122"/>
      <c r="K24" s="79"/>
    </row>
    <row r="25" spans="1:11" ht="12.75">
      <c r="A25" s="91"/>
      <c r="B25" s="91"/>
      <c r="I25" s="120"/>
      <c r="J25" s="123"/>
      <c r="K25" s="79"/>
    </row>
    <row r="26" spans="1:11" ht="12.75">
      <c r="A26" s="91"/>
      <c r="B26" s="91"/>
      <c r="I26" s="120"/>
      <c r="J26" s="123"/>
      <c r="K26" s="79"/>
    </row>
    <row r="27" spans="1:11" ht="12.75">
      <c r="A27" s="91"/>
      <c r="B27" s="91"/>
      <c r="I27" s="120"/>
      <c r="J27" s="120"/>
      <c r="K27" s="79"/>
    </row>
    <row r="28" spans="1:11" ht="13.5">
      <c r="A28" s="91"/>
      <c r="B28" s="91"/>
      <c r="I28" s="120"/>
      <c r="J28" s="124"/>
      <c r="K28" s="79"/>
    </row>
    <row r="29" spans="1:10" ht="12.75">
      <c r="A29" s="91"/>
      <c r="B29" s="91"/>
      <c r="I29" s="125"/>
      <c r="J29" s="125"/>
    </row>
    <row r="30" spans="1:10" ht="12.75">
      <c r="A30" s="91"/>
      <c r="B30" s="91"/>
      <c r="I30" s="125"/>
      <c r="J30" s="125"/>
    </row>
    <row r="31" spans="1:2" ht="12.75">
      <c r="A31" s="91"/>
      <c r="B31" s="91"/>
    </row>
    <row r="32" spans="1:2" ht="12.75">
      <c r="A32" s="91"/>
      <c r="B32" s="91"/>
    </row>
    <row r="33" spans="1:2" ht="12.75">
      <c r="A33" s="91"/>
      <c r="B33" s="91"/>
    </row>
    <row r="34" spans="1:2" ht="12.75">
      <c r="A34" s="91"/>
      <c r="B34" s="91"/>
    </row>
    <row r="35" spans="1:2" ht="12.75">
      <c r="A35" s="91"/>
      <c r="B35" s="91"/>
    </row>
    <row r="36" spans="1:2" ht="12.75">
      <c r="A36" s="91"/>
      <c r="B36" s="91"/>
    </row>
    <row r="37" spans="1:2" ht="12.75">
      <c r="A37" s="91"/>
      <c r="B37" s="91"/>
    </row>
    <row r="38" spans="1:2" ht="12.75">
      <c r="A38" s="91"/>
      <c r="B38" s="91"/>
    </row>
    <row r="39" spans="1:2" ht="12.75">
      <c r="A39" s="91"/>
      <c r="B39" s="91"/>
    </row>
    <row r="40" spans="1:2" ht="12.75">
      <c r="A40" s="91"/>
      <c r="B40" s="91"/>
    </row>
    <row r="41" spans="1:2" ht="12.75">
      <c r="A41" s="91"/>
      <c r="B41" s="91"/>
    </row>
    <row r="42" spans="1:2" ht="12.75">
      <c r="A42" s="91"/>
      <c r="B42" s="91"/>
    </row>
    <row r="43" spans="1:2" ht="12.75">
      <c r="A43" s="91"/>
      <c r="B43" s="91"/>
    </row>
    <row r="44" spans="1:2" ht="12.75">
      <c r="A44" s="91"/>
      <c r="B44" s="91"/>
    </row>
    <row r="45" spans="1:2" ht="12.75">
      <c r="A45" s="91"/>
      <c r="B45" s="91"/>
    </row>
    <row r="46" spans="1:2" ht="12.75">
      <c r="A46" s="91"/>
      <c r="B46" s="91"/>
    </row>
    <row r="47" spans="1:2" ht="12.75">
      <c r="A47" s="91"/>
      <c r="B47" s="91"/>
    </row>
    <row r="48" spans="1:2" ht="12.75">
      <c r="A48" s="91"/>
      <c r="B48" s="91"/>
    </row>
    <row r="49" spans="1:2" ht="12.75">
      <c r="A49" s="91"/>
      <c r="B49" s="1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Kenan-Flagler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Lecture 15 Examples</dc:title>
  <dc:subject/>
  <dc:creator>Alexey Malakhov</dc:creator>
  <cp:keywords/>
  <dc:description/>
  <cp:lastModifiedBy>Alexey Malakhov</cp:lastModifiedBy>
  <cp:lastPrinted>1999-09-01T17:03:16Z</cp:lastPrinted>
  <dcterms:created xsi:type="dcterms:W3CDTF">1999-08-11T18:35:38Z</dcterms:created>
  <dcterms:modified xsi:type="dcterms:W3CDTF">2014-12-07T03:20:12Z</dcterms:modified>
  <cp:category/>
  <cp:version/>
  <cp:contentType/>
  <cp:contentStatus/>
</cp:coreProperties>
</file>